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Password="C9AF" lockStructure="1"/>
  <bookViews>
    <workbookView xWindow="0" yWindow="0" windowWidth="38400" windowHeight="17400" activeTab="1"/>
  </bookViews>
  <sheets>
    <sheet name="полная потребность ф36" sheetId="1" r:id="rId1"/>
    <sheet name="ф21.1" sheetId="3" r:id="rId2"/>
    <sheet name="Лист1" sheetId="2" state="hidden" r:id="rId3"/>
  </sheets>
  <definedNames>
    <definedName name="_xlnm.Print_Area" localSheetId="1">'ф21.1'!$A$1:$F$22</definedName>
  </definedNames>
  <calcPr calcId="162913"/>
</workbook>
</file>

<file path=xl/calcChain.xml><?xml version="1.0" encoding="utf-8"?>
<calcChain xmlns="http://schemas.openxmlformats.org/spreadsheetml/2006/main">
  <c r="F14" i="3" l="1"/>
  <c r="F13" i="3"/>
  <c r="A4" i="1"/>
  <c r="G51" i="1"/>
  <c r="F51" i="1"/>
  <c r="G39" i="1"/>
  <c r="F39" i="1"/>
  <c r="C26" i="1"/>
  <c r="D26" i="1"/>
  <c r="E26" i="1"/>
  <c r="F26" i="1"/>
  <c r="G26" i="1"/>
  <c r="B26" i="1"/>
  <c r="H24" i="1" l="1"/>
  <c r="H37" i="1"/>
  <c r="H49" i="1"/>
  <c r="F42" i="1"/>
  <c r="F30" i="1"/>
  <c r="H46" i="1"/>
  <c r="H47" i="1"/>
  <c r="H48" i="1"/>
  <c r="H50" i="1"/>
  <c r="H45" i="1"/>
  <c r="H34" i="1"/>
  <c r="H35" i="1"/>
  <c r="H36" i="1"/>
  <c r="H38" i="1"/>
  <c r="H33" i="1"/>
  <c r="H21" i="1"/>
  <c r="H22" i="1"/>
  <c r="H23" i="1"/>
  <c r="H25" i="1"/>
  <c r="H20" i="1"/>
  <c r="F11" i="3"/>
  <c r="E11" i="3"/>
  <c r="D11" i="3"/>
  <c r="C11" i="3"/>
  <c r="K47" i="1"/>
  <c r="B14" i="3"/>
  <c r="K23" i="1" l="1"/>
  <c r="L23" i="1" s="1"/>
  <c r="K34" i="1"/>
  <c r="M34" i="1" s="1"/>
  <c r="K45" i="1"/>
  <c r="M45" i="1" s="1"/>
  <c r="K50" i="1"/>
  <c r="M50" i="1" s="1"/>
  <c r="K37" i="1"/>
  <c r="K25" i="1"/>
  <c r="L25" i="1" s="1"/>
  <c r="K33" i="1"/>
  <c r="L33" i="1" s="1"/>
  <c r="K38" i="1"/>
  <c r="L38" i="1" s="1"/>
  <c r="K48" i="1"/>
  <c r="M48" i="1" s="1"/>
  <c r="K49" i="1"/>
  <c r="L49" i="1" s="1"/>
  <c r="K22" i="1"/>
  <c r="L22" i="1" s="1"/>
  <c r="K35" i="1"/>
  <c r="M35" i="1" s="1"/>
  <c r="K46" i="1"/>
  <c r="M46" i="1" s="1"/>
  <c r="K24" i="1"/>
  <c r="K20" i="1"/>
  <c r="M20" i="1" s="1"/>
  <c r="K21" i="1"/>
  <c r="L21" i="1" s="1"/>
  <c r="K36" i="1"/>
  <c r="L36" i="1" s="1"/>
  <c r="M47" i="1"/>
  <c r="L47" i="1"/>
  <c r="D16" i="1"/>
  <c r="B16" i="1"/>
  <c r="F16" i="1"/>
  <c r="L46" i="1" l="1"/>
  <c r="N46" i="1" s="1"/>
  <c r="M33" i="1"/>
  <c r="N33" i="1" s="1"/>
  <c r="L48" i="1"/>
  <c r="L50" i="1"/>
  <c r="N50" i="1" s="1"/>
  <c r="L35" i="1"/>
  <c r="N35" i="1" s="1"/>
  <c r="M38" i="1"/>
  <c r="N38" i="1" s="1"/>
  <c r="L20" i="1"/>
  <c r="N20" i="1" s="1"/>
  <c r="M21" i="1"/>
  <c r="N21" i="1" s="1"/>
  <c r="L34" i="1"/>
  <c r="N34" i="1" s="1"/>
  <c r="M36" i="1"/>
  <c r="N36" i="1" s="1"/>
  <c r="M22" i="1"/>
  <c r="M49" i="1"/>
  <c r="M51" i="1" s="1"/>
  <c r="L45" i="1"/>
  <c r="L51" i="1" s="1"/>
  <c r="N47" i="1"/>
  <c r="N48" i="1"/>
  <c r="M25" i="1"/>
  <c r="N25" i="1" s="1"/>
  <c r="M23" i="1"/>
  <c r="N23" i="1" s="1"/>
  <c r="M24" i="1"/>
  <c r="L24" i="1"/>
  <c r="M37" i="1"/>
  <c r="L37" i="1"/>
  <c r="N45" i="1" l="1"/>
  <c r="N24" i="1"/>
  <c r="N49" i="1"/>
  <c r="N37" i="1"/>
  <c r="N39" i="1" s="1"/>
  <c r="M39" i="1"/>
  <c r="M26" i="1"/>
  <c r="L26" i="1"/>
  <c r="N22" i="1"/>
  <c r="L39" i="1"/>
  <c r="N26" i="1" l="1"/>
  <c r="N51" i="1"/>
</calcChain>
</file>

<file path=xl/sharedStrings.xml><?xml version="1.0" encoding="utf-8"?>
<sst xmlns="http://schemas.openxmlformats.org/spreadsheetml/2006/main" count="152" uniqueCount="80">
  <si>
    <t>Расчет бюджетных ассигнований на реализацию мер социальной поддержки</t>
  </si>
  <si>
    <r>
      <rPr>
        <b/>
        <sz val="12"/>
        <rFont val="Times New Roman"/>
        <family val="1"/>
        <charset val="204"/>
      </rPr>
      <t>отдельных категорий граждан по предоставлению на льготной основе питания в государственных образовательных учреждениях Санкт-Петербурга</t>
    </r>
  </si>
  <si>
    <t>Раздел /подраздел</t>
  </si>
  <si>
    <t>0704 Среднее профессиональное образование</t>
  </si>
  <si>
    <t xml:space="preserve">Целевая статья    </t>
  </si>
  <si>
    <t xml:space="preserve">Вид расходов   </t>
  </si>
  <si>
    <t>612 Субсидии бюджетным учреждениям на иные цели</t>
  </si>
  <si>
    <t>Наименование учреждения</t>
  </si>
  <si>
    <r>
      <rPr>
        <b/>
        <sz val="12"/>
        <rFont val="Times New Roman"/>
        <family val="1"/>
        <charset val="204"/>
      </rPr>
      <t xml:space="preserve">Единица измерения: </t>
    </r>
    <r>
      <rPr>
        <sz val="12"/>
        <rFont val="Times New Roman"/>
        <family val="1"/>
        <charset val="204"/>
      </rPr>
      <t>тыс.руб.</t>
    </r>
  </si>
  <si>
    <t>Расчет бюджетных ассигнований на питание в государственных образовательных учреждениях Санкт-Петербурга по категориям учащихся</t>
  </si>
  <si>
    <r>
      <rPr>
        <b/>
        <sz val="12"/>
        <rFont val="Times New Roman"/>
        <family val="1"/>
        <charset val="204"/>
      </rPr>
      <t>Код и наименование категории обучающихся*</t>
    </r>
  </si>
  <si>
    <r>
      <rPr>
        <b/>
        <sz val="12"/>
        <rFont val="Times New Roman"/>
        <family val="1"/>
        <charset val="204"/>
      </rPr>
      <t>Среднегодовое количество обучающихся (чел.)</t>
    </r>
  </si>
  <si>
    <t>Норматив на 1-го обучающегося в день, (руб.)</t>
  </si>
  <si>
    <r>
      <rPr>
        <b/>
        <sz val="12"/>
        <rFont val="Times New Roman"/>
        <family val="1"/>
        <charset val="204"/>
      </rPr>
      <t>Количество дней функционирования</t>
    </r>
  </si>
  <si>
    <r>
      <rPr>
        <b/>
        <sz val="12"/>
        <rFont val="Times New Roman"/>
        <family val="1"/>
        <charset val="204"/>
      </rPr>
      <t>Процент посещаемости обучающихся в ГОУ**, %</t>
    </r>
  </si>
  <si>
    <r>
      <rPr>
        <b/>
        <sz val="12"/>
        <rFont val="Times New Roman"/>
        <family val="1"/>
        <charset val="204"/>
      </rPr>
      <t>Сумма расходов на питание, тыс. руб.</t>
    </r>
  </si>
  <si>
    <t>Общая сумма расходов на питание, тыс.руб. (гр.14=
гр.12+гр.13)</t>
  </si>
  <si>
    <r>
      <rPr>
        <b/>
        <sz val="12"/>
        <rFont val="Times New Roman"/>
        <family val="1"/>
        <charset val="204"/>
      </rPr>
      <t>по 5-дневной неделе (гр.12=гр.6* гр.8*гр.9 *гр.11)</t>
    </r>
  </si>
  <si>
    <r>
      <rPr>
        <b/>
        <sz val="12"/>
        <rFont val="Times New Roman"/>
        <family val="1"/>
        <charset val="204"/>
      </rPr>
      <t>по 6-дневной неделе (гр.13=гр.7* гр.8*гр.10 *гр.11)</t>
    </r>
  </si>
  <si>
    <t>по 5-дневной неделе</t>
  </si>
  <si>
    <t>по 6-дневной неделе</t>
  </si>
  <si>
    <r>
      <rPr>
        <b/>
        <sz val="12"/>
        <rFont val="Times New Roman"/>
        <family val="1"/>
        <charset val="204"/>
      </rPr>
      <t>2</t>
    </r>
  </si>
  <si>
    <r>
      <rPr>
        <b/>
        <sz val="12"/>
        <rFont val="Times New Roman"/>
        <family val="1"/>
        <charset val="204"/>
      </rPr>
      <t>3</t>
    </r>
  </si>
  <si>
    <r>
      <rPr>
        <b/>
        <sz val="12"/>
        <rFont val="Times New Roman"/>
        <family val="1"/>
        <charset val="204"/>
      </rPr>
      <t>4</t>
    </r>
  </si>
  <si>
    <r>
      <rPr>
        <b/>
        <sz val="12"/>
        <rFont val="Times New Roman"/>
        <family val="1"/>
        <charset val="204"/>
      </rPr>
      <t>5</t>
    </r>
  </si>
  <si>
    <r>
      <rPr>
        <b/>
        <sz val="12"/>
        <rFont val="Times New Roman"/>
        <family val="1"/>
        <charset val="204"/>
      </rPr>
      <t>6</t>
    </r>
  </si>
  <si>
    <r>
      <rPr>
        <b/>
        <sz val="12"/>
        <rFont val="Times New Roman"/>
        <family val="1"/>
        <charset val="204"/>
      </rPr>
      <t>7</t>
    </r>
  </si>
  <si>
    <r>
      <rPr>
        <b/>
        <sz val="12"/>
        <rFont val="Times New Roman"/>
        <family val="1"/>
        <charset val="204"/>
      </rPr>
      <t>8</t>
    </r>
  </si>
  <si>
    <r>
      <rPr>
        <b/>
        <sz val="12"/>
        <rFont val="Times New Roman"/>
        <family val="1"/>
        <charset val="204"/>
      </rPr>
      <t>9</t>
    </r>
  </si>
  <si>
    <r>
      <rPr>
        <b/>
        <sz val="12"/>
        <rFont val="Times New Roman"/>
        <family val="1"/>
        <charset val="204"/>
      </rPr>
      <t>10</t>
    </r>
  </si>
  <si>
    <r>
      <rPr>
        <b/>
        <sz val="12"/>
        <rFont val="Times New Roman"/>
        <family val="1"/>
        <charset val="204"/>
      </rPr>
      <t>11</t>
    </r>
  </si>
  <si>
    <r>
      <rPr>
        <b/>
        <sz val="12"/>
        <rFont val="Times New Roman"/>
        <family val="1"/>
        <charset val="204"/>
      </rPr>
      <t>12</t>
    </r>
  </si>
  <si>
    <r>
      <rPr>
        <b/>
        <sz val="12"/>
        <rFont val="Times New Roman"/>
        <family val="1"/>
        <charset val="204"/>
      </rPr>
      <t>13</t>
    </r>
  </si>
  <si>
    <r>
      <rPr>
        <b/>
        <sz val="12"/>
        <rFont val="Times New Roman"/>
        <family val="1"/>
        <charset val="204"/>
      </rPr>
      <t>14</t>
    </r>
  </si>
  <si>
    <t>Итого</t>
  </si>
  <si>
    <t>* Категории граждан (обучающихся), в отношении которых устанавливаются дополнительные меры социальной поддержки по обеспечению питанием в государственных образовательных</t>
  </si>
  <si>
    <t>учреждениях необходимо указывать в соответствии со статьей 81 и 82 Закона Санкт-Петербурга от 09.11.2011 № 728-132 "Социальный кодекс Санкт-Петербурга"</t>
  </si>
  <si>
    <t>** Процент посещаемости определяется по данным о фактической посещаемости за предыдущие годы (согласно ранее направленной форме 36.1)</t>
  </si>
  <si>
    <t>*** Количество дней функционирования определяется из расчета: 365(366) дней в году - (выходные и праздничные дни, каникулярный период)</t>
  </si>
  <si>
    <t>Директор</t>
  </si>
  <si>
    <t>Главный бухгалтер</t>
  </si>
  <si>
    <t>М.П.</t>
  </si>
  <si>
    <t>форма 36</t>
  </si>
  <si>
    <t>0350040650 Расходы на реализацию дополнительных мер социальной поддержки по обеспечению питанием в государственных образовательных учреждениях</t>
  </si>
  <si>
    <t>СПб ГБПОУ «Академия машиностроения имени Ж.Я. Котина»</t>
  </si>
  <si>
    <t>СПб ГБПОУ «Академия промышленных технологий»</t>
  </si>
  <si>
    <t>СПб ГБПОУ  «Академия транспортных технологий»</t>
  </si>
  <si>
    <t>СПб ГБПОУ «Академия управления городской средой, градостроительства и печати» </t>
  </si>
  <si>
    <t>СПб ГБПОУ «Петровский колледж»</t>
  </si>
  <si>
    <t>СПб ГБПОУ «Политехнический колледж городского хозяйства»</t>
  </si>
  <si>
    <t>СПб ГБПОУ «Санкт-Петербургский архитектурно-строительный колледж»</t>
  </si>
  <si>
    <t>СПб ГБПОУ «Санкт-Петербургский технический колледж управления и коммерции»</t>
  </si>
  <si>
    <t>СПб ГБПОУ «Санкт-Петербургский техникум отраслевых технологий, финансов и права»</t>
  </si>
  <si>
    <t>СПб ГАУ "Фонд поддержки научной, научно-технической, инновационной деятельности"</t>
  </si>
  <si>
    <t>СПБ ГБУ ДПО «Ресурсный экспертный центр профессионального образования»</t>
  </si>
  <si>
    <r>
      <t xml:space="preserve">Питание обучающихся в учреждении из числа </t>
    </r>
    <r>
      <rPr>
        <u/>
        <sz val="12"/>
        <color rgb="FFFF0000"/>
        <rFont val="Times New Roman"/>
        <family val="1"/>
        <charset val="204"/>
      </rPr>
      <t>многодетных семей</t>
    </r>
    <r>
      <rPr>
        <sz val="12"/>
        <color rgb="FFFF0000"/>
        <rFont val="Times New Roman"/>
        <family val="1"/>
        <charset val="204"/>
      </rPr>
      <t>,</t>
    </r>
    <r>
      <rPr>
        <sz val="12"/>
        <rFont val="Times New Roman"/>
        <family val="1"/>
        <charset val="204"/>
      </rPr>
      <t xml:space="preserve"> включающее завтрак и обед или комплексный обед, с компенсацией за счет средств бюджета Санкт-Петербурга 100 процентов его стоимости в течение учебного дня</t>
    </r>
  </si>
  <si>
    <r>
      <t>Питание обучающихся в учреждении из числа лиц, являющихся</t>
    </r>
    <r>
      <rPr>
        <u/>
        <sz val="12"/>
        <rFont val="Times New Roman"/>
        <family val="1"/>
        <charset val="204"/>
      </rPr>
      <t xml:space="preserve"> </t>
    </r>
    <r>
      <rPr>
        <u/>
        <sz val="12"/>
        <color rgb="FFFF0000"/>
        <rFont val="Times New Roman"/>
        <family val="1"/>
        <charset val="204"/>
      </rPr>
      <t>инвалидами</t>
    </r>
    <r>
      <rPr>
        <sz val="12"/>
        <rFont val="Times New Roman"/>
        <family val="1"/>
        <charset val="204"/>
      </rPr>
      <t>, включающее завтрак и обед или комплексный обед, с компенсацией за счет средств бюджета Санкт-Петербурга 100 процентов его стоимости в течение учебного дня</t>
    </r>
  </si>
  <si>
    <r>
      <t xml:space="preserve">Питание обучающихся в учреждении, находящихся в </t>
    </r>
    <r>
      <rPr>
        <u/>
        <sz val="12"/>
        <color rgb="FFFF0000"/>
        <rFont val="Times New Roman"/>
        <family val="1"/>
        <charset val="204"/>
      </rPr>
      <t>трудной жизненной ситуации</t>
    </r>
    <r>
      <rPr>
        <sz val="12"/>
        <rFont val="Times New Roman"/>
        <family val="1"/>
        <charset val="204"/>
      </rPr>
      <t>, включающее завтрак и (или) обед, с компенсацией за счет средств бюджета Санкт-Петербурга 100 процентов его стоимости в течение учебного дня</t>
    </r>
  </si>
  <si>
    <t>Приложение 21.1</t>
  </si>
  <si>
    <t xml:space="preserve">Динамика процента посещаемости льготными категориями обучающихся образовательных учреждений </t>
  </si>
  <si>
    <t>Раздел/подраздел</t>
  </si>
  <si>
    <t>Целевая статья</t>
  </si>
  <si>
    <t>Вид расходов</t>
  </si>
  <si>
    <t>Единица измерения: тыс. руб.</t>
  </si>
  <si>
    <t>№ п/п</t>
  </si>
  <si>
    <t>Наименование
образовательного учреждения</t>
  </si>
  <si>
    <t>Процент посещаемости</t>
  </si>
  <si>
    <t>6=(3+4+5)/3</t>
  </si>
  <si>
    <t>ПРИМЕР</t>
  </si>
  <si>
    <t>Стоимость питания</t>
  </si>
  <si>
    <t>2025/2026</t>
  </si>
  <si>
    <t>на 2026 год</t>
  </si>
  <si>
    <t>на 2027 год</t>
  </si>
  <si>
    <t>на 2028 год</t>
  </si>
  <si>
    <r>
      <t xml:space="preserve">Питание обучающихся в учреждении, имеющих право на получение комплексного обеда по </t>
    </r>
    <r>
      <rPr>
        <u/>
        <sz val="12"/>
        <color rgb="FFFF0000"/>
        <rFont val="Times New Roman"/>
        <family val="1"/>
        <charset val="204"/>
      </rPr>
      <t>ПП СПб № 928 от 10.10.2022</t>
    </r>
    <r>
      <rPr>
        <sz val="12"/>
        <rFont val="Times New Roman"/>
        <family val="1"/>
        <charset val="204"/>
      </rPr>
      <t>, включающее завтрак и (или) обед, с компенсацией за счет средств бюджета Санкт-Петербурга 100 процентов его стоимости в течение учебного дня</t>
    </r>
  </si>
  <si>
    <r>
      <t xml:space="preserve">Питание обучающихся в учреждении, являющихся </t>
    </r>
    <r>
      <rPr>
        <u/>
        <sz val="12"/>
        <color rgb="FFFF0000"/>
        <rFont val="Times New Roman"/>
        <family val="1"/>
        <charset val="204"/>
      </rPr>
      <t>детьми-сиротами</t>
    </r>
    <r>
      <rPr>
        <sz val="12"/>
        <color theme="1"/>
        <rFont val="Times New Roman"/>
        <family val="1"/>
        <charset val="204"/>
      </rPr>
      <t xml:space="preserve"> и детьми, оставшимися без попечения родителей, получающие питание, включающее завтрак и обед или комплексный обед, с компенсацией за счет средств бюджета Санкт-Петербурга 100 процентов его стоимости в течение учебного дня </t>
    </r>
    <r>
      <rPr>
        <sz val="12"/>
        <color rgb="FFFF0000"/>
        <rFont val="Times New Roman"/>
        <family val="1"/>
        <charset val="204"/>
      </rPr>
      <t xml:space="preserve"> (НЕ СТОЯТ НА ПОЛНОМ ГОС. ОБЕСПЕЧЕНИИ)</t>
    </r>
  </si>
  <si>
    <r>
      <t>Питание обучающихся в учреждении из числа лиц, осваивающих основную образовательную программу среднего профессионального образования подготовки</t>
    </r>
    <r>
      <rPr>
        <sz val="12"/>
        <color rgb="FFFF0000"/>
        <rFont val="Times New Roman"/>
        <family val="1"/>
        <charset val="204"/>
      </rPr>
      <t xml:space="preserve"> </t>
    </r>
    <r>
      <rPr>
        <u/>
        <sz val="12"/>
        <color rgb="FFFF0000"/>
        <rFont val="Times New Roman"/>
        <family val="1"/>
        <charset val="204"/>
      </rPr>
      <t>квалифицированных рабочих, служащих</t>
    </r>
    <r>
      <rPr>
        <sz val="12"/>
        <rFont val="Times New Roman"/>
        <family val="1"/>
        <charset val="204"/>
      </rPr>
      <t xml:space="preserve"> или основную образовательную программу профессионального обучения, включающее завтрак и обед или комплексный обед, с компенсацией за счет средств бюджета Санкт-Петербурга 100 процентов его стоимости в течение учебного дня</t>
    </r>
  </si>
  <si>
    <r>
      <t>Питание обучающихся в учреждении, являющихся</t>
    </r>
    <r>
      <rPr>
        <u/>
        <sz val="12"/>
        <rFont val="Times New Roman"/>
        <family val="1"/>
        <charset val="204"/>
      </rPr>
      <t xml:space="preserve"> </t>
    </r>
    <r>
      <rPr>
        <u/>
        <sz val="12"/>
        <color rgb="FFFF0000"/>
        <rFont val="Times New Roman"/>
        <family val="1"/>
        <charset val="204"/>
      </rPr>
      <t>детьми-сиротами</t>
    </r>
    <r>
      <rPr>
        <sz val="12"/>
        <color theme="1"/>
        <rFont val="Times New Roman"/>
        <family val="1"/>
        <charset val="204"/>
      </rPr>
      <t xml:space="preserve"> и детьми, оставшимися без попечения родителей, получающие питание, включающее завтрак и обед или комплексный обед, с компенсацией за счет средств бюджета Санкт-Петербурга 100 процентов его стоимости в течение учебного дня </t>
    </r>
    <r>
      <rPr>
        <sz val="12"/>
        <color rgb="FFFF0000"/>
        <rFont val="Times New Roman"/>
        <family val="1"/>
        <charset val="204"/>
      </rPr>
      <t xml:space="preserve"> (НЕ СТОЯТ НА ПОЛНОМ ГОС. ОБЕСПЕЧЕНИИ)</t>
    </r>
  </si>
  <si>
    <t>Е.В. Васина</t>
  </si>
  <si>
    <t>А.К. Ильиных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</si>
</sst>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Segoe U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u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/>
    <xf numFmtId="9" fontId="18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1" applyFill="1"/>
    <xf numFmtId="0" fontId="4" fillId="0" borderId="0" xfId="1"/>
    <xf numFmtId="0" fontId="5" fillId="0" borderId="0" xfId="1" applyFont="1" applyFill="1" applyAlignment="1">
      <alignment vertical="center"/>
    </xf>
    <xf numFmtId="0" fontId="7" fillId="0" borderId="1" xfId="2" applyFont="1" applyFill="1" applyBorder="1" applyAlignment="1">
      <alignment horizontal="left" vertical="center"/>
    </xf>
    <xf numFmtId="0" fontId="4" fillId="0" borderId="1" xfId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right" vertical="center" wrapText="1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vertical="center"/>
    </xf>
    <xf numFmtId="0" fontId="15" fillId="0" borderId="0" xfId="1" applyFont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/>
    <xf numFmtId="0" fontId="17" fillId="0" borderId="0" xfId="1" applyFont="1" applyAlignment="1">
      <alignment vertical="center"/>
    </xf>
    <xf numFmtId="10" fontId="10" fillId="0" borderId="1" xfId="3" applyNumberFormat="1" applyFont="1" applyBorder="1" applyAlignment="1">
      <alignment horizontal="center" vertical="center" wrapText="1"/>
    </xf>
    <xf numFmtId="10" fontId="10" fillId="4" borderId="1" xfId="3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/>
    </xf>
    <xf numFmtId="4" fontId="4" fillId="0" borderId="1" xfId="1" applyNumberFormat="1" applyBorder="1"/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 applyProtection="1">
      <alignment horizontal="right" vertical="center"/>
      <protection locked="0"/>
    </xf>
    <xf numFmtId="164" fontId="2" fillId="5" borderId="1" xfId="0" applyNumberFormat="1" applyFont="1" applyFill="1" applyBorder="1" applyAlignment="1" applyProtection="1">
      <alignment horizontal="right" vertical="center"/>
      <protection locked="0"/>
    </xf>
    <xf numFmtId="10" fontId="10" fillId="5" borderId="1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>
      <alignment horizontal="center" vertical="center" wrapText="1"/>
    </xf>
    <xf numFmtId="0" fontId="2" fillId="5" borderId="0" xfId="0" applyFont="1" applyFill="1" applyBorder="1" applyAlignment="1" applyProtection="1">
      <alignment vertical="center"/>
      <protection locked="0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0" xfId="0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10" fillId="0" borderId="0" xfId="1" applyFont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Border="1" applyAlignment="1">
      <alignment horizontal="left"/>
    </xf>
    <xf numFmtId="0" fontId="14" fillId="0" borderId="0" xfId="1" applyFont="1" applyFill="1" applyBorder="1" applyAlignment="1">
      <alignment horizontal="left"/>
    </xf>
    <xf numFmtId="0" fontId="14" fillId="0" borderId="0" xfId="1" applyFont="1" applyFill="1" applyBorder="1" applyAlignment="1">
      <alignment horizontal="left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6" fillId="4" borderId="7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Процентный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62"/>
  <sheetViews>
    <sheetView zoomScaleNormal="100" zoomScaleSheetLayoutView="100" workbookViewId="0">
      <selection activeCell="D60" sqref="D60:G60"/>
    </sheetView>
  </sheetViews>
  <sheetFormatPr defaultColWidth="9.140625" defaultRowHeight="15.75" x14ac:dyDescent="0.25"/>
  <cols>
    <col min="1" max="1" width="44.5703125" style="1" customWidth="1"/>
    <col min="2" max="14" width="15.7109375" style="1" customWidth="1"/>
    <col min="15" max="16384" width="9.140625" style="1"/>
  </cols>
  <sheetData>
    <row r="1" spans="1:14" x14ac:dyDescent="0.25">
      <c r="A1" s="1" t="s">
        <v>42</v>
      </c>
    </row>
    <row r="2" spans="1:14" x14ac:dyDescent="0.2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x14ac:dyDescent="0.25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x14ac:dyDescent="0.25">
      <c r="A4" s="52" t="str">
        <f>CONCATENATE("на ",Лист1!$F$1," год и на плановый период ",Лист1!$F$1+1," и ",Лист1!$F$1+2," годов")</f>
        <v>на 2026 год и на плановый период 2027 и 2028 годов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6" spans="1:14" x14ac:dyDescent="0.25">
      <c r="A6" s="2" t="s">
        <v>2</v>
      </c>
      <c r="B6" s="1" t="s">
        <v>3</v>
      </c>
    </row>
    <row r="7" spans="1:14" x14ac:dyDescent="0.25">
      <c r="A7" s="2" t="s">
        <v>4</v>
      </c>
      <c r="B7" s="1" t="s">
        <v>43</v>
      </c>
    </row>
    <row r="8" spans="1:14" x14ac:dyDescent="0.25">
      <c r="A8" s="2" t="s">
        <v>5</v>
      </c>
      <c r="B8" s="1" t="s">
        <v>6</v>
      </c>
    </row>
    <row r="9" spans="1:14" x14ac:dyDescent="0.25">
      <c r="A9" s="2" t="s">
        <v>7</v>
      </c>
      <c r="B9" s="58" t="s">
        <v>48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</row>
    <row r="11" spans="1:14" x14ac:dyDescent="0.25">
      <c r="A11" s="3" t="s">
        <v>8</v>
      </c>
    </row>
    <row r="13" spans="1:14" x14ac:dyDescent="0.25">
      <c r="A13" s="2" t="s">
        <v>9</v>
      </c>
    </row>
    <row r="15" spans="1:14" x14ac:dyDescent="0.25">
      <c r="A15" s="56" t="s">
        <v>10</v>
      </c>
      <c r="B15" s="60" t="s">
        <v>11</v>
      </c>
      <c r="C15" s="60"/>
      <c r="D15" s="60"/>
      <c r="E15" s="60"/>
      <c r="F15" s="60"/>
      <c r="G15" s="60"/>
      <c r="H15" s="57" t="s">
        <v>12</v>
      </c>
      <c r="I15" s="56" t="s">
        <v>13</v>
      </c>
      <c r="J15" s="56"/>
      <c r="K15" s="56" t="s">
        <v>14</v>
      </c>
      <c r="L15" s="56" t="s">
        <v>15</v>
      </c>
      <c r="M15" s="56"/>
      <c r="N15" s="57" t="s">
        <v>16</v>
      </c>
    </row>
    <row r="16" spans="1:14" x14ac:dyDescent="0.25">
      <c r="A16" s="56"/>
      <c r="B16" s="59" t="str">
        <f>CONCATENATE(Лист1!$F$1-2," год")</f>
        <v>2024 год</v>
      </c>
      <c r="C16" s="60"/>
      <c r="D16" s="59" t="str">
        <f>CONCATENATE(Лист1!$F$1-1," год")</f>
        <v>2025 год</v>
      </c>
      <c r="E16" s="60"/>
      <c r="F16" s="59" t="str">
        <f>CONCATENATE(Лист1!$F$1," год")</f>
        <v>2026 год</v>
      </c>
      <c r="G16" s="60"/>
      <c r="H16" s="56"/>
      <c r="I16" s="56"/>
      <c r="J16" s="56"/>
      <c r="K16" s="56"/>
      <c r="L16" s="56"/>
      <c r="M16" s="56"/>
      <c r="N16" s="56"/>
    </row>
    <row r="17" spans="1:14" x14ac:dyDescent="0.25">
      <c r="A17" s="56"/>
      <c r="B17" s="60"/>
      <c r="C17" s="60"/>
      <c r="D17" s="60"/>
      <c r="E17" s="60"/>
      <c r="F17" s="60"/>
      <c r="G17" s="60"/>
      <c r="H17" s="56"/>
      <c r="I17" s="56"/>
      <c r="J17" s="56"/>
      <c r="K17" s="56"/>
      <c r="L17" s="56" t="s">
        <v>17</v>
      </c>
      <c r="M17" s="56" t="s">
        <v>18</v>
      </c>
      <c r="N17" s="56"/>
    </row>
    <row r="18" spans="1:14" ht="81.75" customHeight="1" x14ac:dyDescent="0.25">
      <c r="A18" s="56"/>
      <c r="B18" s="13" t="s">
        <v>19</v>
      </c>
      <c r="C18" s="13" t="s">
        <v>20</v>
      </c>
      <c r="D18" s="13" t="s">
        <v>19</v>
      </c>
      <c r="E18" s="13" t="s">
        <v>20</v>
      </c>
      <c r="F18" s="13" t="s">
        <v>19</v>
      </c>
      <c r="G18" s="13" t="s">
        <v>20</v>
      </c>
      <c r="H18" s="56"/>
      <c r="I18" s="13" t="s">
        <v>19</v>
      </c>
      <c r="J18" s="13" t="s">
        <v>20</v>
      </c>
      <c r="K18" s="56"/>
      <c r="L18" s="56"/>
      <c r="M18" s="56"/>
      <c r="N18" s="56"/>
    </row>
    <row r="19" spans="1:14" x14ac:dyDescent="0.25">
      <c r="A19" s="12">
        <v>1</v>
      </c>
      <c r="B19" s="12" t="s">
        <v>21</v>
      </c>
      <c r="C19" s="12" t="s">
        <v>22</v>
      </c>
      <c r="D19" s="12" t="s">
        <v>23</v>
      </c>
      <c r="E19" s="12" t="s">
        <v>24</v>
      </c>
      <c r="F19" s="12" t="s">
        <v>25</v>
      </c>
      <c r="G19" s="12" t="s">
        <v>26</v>
      </c>
      <c r="H19" s="12" t="s">
        <v>27</v>
      </c>
      <c r="I19" s="12" t="s">
        <v>28</v>
      </c>
      <c r="J19" s="12" t="s">
        <v>29</v>
      </c>
      <c r="K19" s="12" t="s">
        <v>30</v>
      </c>
      <c r="L19" s="12" t="s">
        <v>31</v>
      </c>
      <c r="M19" s="12" t="s">
        <v>32</v>
      </c>
      <c r="N19" s="12" t="s">
        <v>33</v>
      </c>
    </row>
    <row r="20" spans="1:14" ht="94.5" x14ac:dyDescent="0.25">
      <c r="A20" s="4" t="s">
        <v>55</v>
      </c>
      <c r="B20" s="44">
        <v>67</v>
      </c>
      <c r="C20" s="44"/>
      <c r="D20" s="44">
        <v>150</v>
      </c>
      <c r="E20" s="44"/>
      <c r="F20" s="44">
        <v>200</v>
      </c>
      <c r="G20" s="44"/>
      <c r="H20" s="41">
        <f>Лист1!$H$17</f>
        <v>336.4</v>
      </c>
      <c r="I20" s="44"/>
      <c r="J20" s="44">
        <v>240</v>
      </c>
      <c r="K20" s="38">
        <f>'ф21.1'!$F$14</f>
        <v>0.67330000000000001</v>
      </c>
      <c r="L20" s="42">
        <f>ROUND(F20*$H20*I20*$K20,1)</f>
        <v>0</v>
      </c>
      <c r="M20" s="42">
        <f>ROUND(G20*$H20*J20*$K20,1)</f>
        <v>0</v>
      </c>
      <c r="N20" s="42">
        <f>L20+M20</f>
        <v>0</v>
      </c>
    </row>
    <row r="21" spans="1:14" ht="110.25" x14ac:dyDescent="0.25">
      <c r="A21" s="4" t="s">
        <v>56</v>
      </c>
      <c r="B21" s="44">
        <v>8</v>
      </c>
      <c r="C21" s="44"/>
      <c r="D21" s="44">
        <v>20</v>
      </c>
      <c r="E21" s="44"/>
      <c r="F21" s="44">
        <v>20</v>
      </c>
      <c r="G21" s="44"/>
      <c r="H21" s="41">
        <f>Лист1!$H$17</f>
        <v>336.4</v>
      </c>
      <c r="I21" s="44"/>
      <c r="J21" s="44">
        <v>240</v>
      </c>
      <c r="K21" s="38">
        <f>'ф21.1'!$F$14</f>
        <v>0.67330000000000001</v>
      </c>
      <c r="L21" s="42">
        <f t="shared" ref="L21:L25" si="0">ROUND(F21*$H21*I21*$K21,1)</f>
        <v>0</v>
      </c>
      <c r="M21" s="42">
        <f t="shared" ref="M21:M25" si="1">ROUND(G21*$H21*J21*$K21,1)</f>
        <v>0</v>
      </c>
      <c r="N21" s="42">
        <f t="shared" ref="N21:N25" si="2">L21+M21</f>
        <v>0</v>
      </c>
    </row>
    <row r="22" spans="1:14" ht="94.5" x14ac:dyDescent="0.25">
      <c r="A22" s="6" t="s">
        <v>57</v>
      </c>
      <c r="B22" s="44">
        <v>4</v>
      </c>
      <c r="C22" s="45"/>
      <c r="D22" s="44">
        <v>10</v>
      </c>
      <c r="E22" s="45"/>
      <c r="F22" s="44">
        <v>10</v>
      </c>
      <c r="G22" s="46"/>
      <c r="H22" s="41">
        <f>Лист1!$H$17</f>
        <v>336.4</v>
      </c>
      <c r="I22" s="45"/>
      <c r="J22" s="44">
        <v>240</v>
      </c>
      <c r="K22" s="38">
        <f>'ф21.1'!$F$14</f>
        <v>0.67330000000000001</v>
      </c>
      <c r="L22" s="42">
        <f t="shared" si="0"/>
        <v>0</v>
      </c>
      <c r="M22" s="42">
        <f t="shared" si="1"/>
        <v>0</v>
      </c>
      <c r="N22" s="42">
        <f t="shared" si="2"/>
        <v>0</v>
      </c>
    </row>
    <row r="23" spans="1:14" ht="110.25" x14ac:dyDescent="0.25">
      <c r="A23" s="6" t="s">
        <v>74</v>
      </c>
      <c r="B23" s="44">
        <v>31</v>
      </c>
      <c r="C23" s="45"/>
      <c r="D23" s="44">
        <v>62</v>
      </c>
      <c r="E23" s="45"/>
      <c r="F23" s="44">
        <v>10</v>
      </c>
      <c r="G23" s="46"/>
      <c r="H23" s="41">
        <f>Лист1!$H$17</f>
        <v>336.4</v>
      </c>
      <c r="I23" s="45"/>
      <c r="J23" s="44">
        <v>240</v>
      </c>
      <c r="K23" s="38">
        <f>'ф21.1'!$F$14</f>
        <v>0.67330000000000001</v>
      </c>
      <c r="L23" s="42">
        <f t="shared" si="0"/>
        <v>0</v>
      </c>
      <c r="M23" s="42">
        <f t="shared" si="1"/>
        <v>0</v>
      </c>
      <c r="N23" s="42">
        <f t="shared" si="2"/>
        <v>0</v>
      </c>
    </row>
    <row r="24" spans="1:14" ht="165" customHeight="1" x14ac:dyDescent="0.25">
      <c r="A24" s="6" t="s">
        <v>75</v>
      </c>
      <c r="B24" s="44"/>
      <c r="C24" s="45"/>
      <c r="D24" s="44"/>
      <c r="E24" s="45"/>
      <c r="F24" s="44"/>
      <c r="G24" s="46"/>
      <c r="H24" s="41">
        <f>Лист1!$H$17</f>
        <v>336.4</v>
      </c>
      <c r="I24" s="45"/>
      <c r="J24" s="44">
        <v>240</v>
      </c>
      <c r="K24" s="38">
        <f>'ф21.1'!$F$14</f>
        <v>0.67330000000000001</v>
      </c>
      <c r="L24" s="42">
        <f t="shared" ref="L24" si="3">ROUND(F24*$H24*I24*$K24,1)</f>
        <v>0</v>
      </c>
      <c r="M24" s="42">
        <f t="shared" ref="M24" si="4">ROUND(G24*$H24*J24*$K24,1)</f>
        <v>0</v>
      </c>
      <c r="N24" s="42">
        <f t="shared" ref="N24" si="5">L24+M24</f>
        <v>0</v>
      </c>
    </row>
    <row r="25" spans="1:14" ht="189" x14ac:dyDescent="0.25">
      <c r="A25" s="4" t="s">
        <v>76</v>
      </c>
      <c r="B25" s="44">
        <v>33</v>
      </c>
      <c r="C25" s="45"/>
      <c r="D25" s="44">
        <v>100</v>
      </c>
      <c r="E25" s="45"/>
      <c r="F25" s="44">
        <v>100</v>
      </c>
      <c r="G25" s="46"/>
      <c r="H25" s="41">
        <f>Лист1!$H$17</f>
        <v>336.4</v>
      </c>
      <c r="I25" s="45"/>
      <c r="J25" s="44">
        <v>240</v>
      </c>
      <c r="K25" s="38">
        <f>'ф21.1'!$F$14</f>
        <v>0.67330000000000001</v>
      </c>
      <c r="L25" s="42">
        <f t="shared" si="0"/>
        <v>0</v>
      </c>
      <c r="M25" s="42">
        <f t="shared" si="1"/>
        <v>0</v>
      </c>
      <c r="N25" s="42">
        <f t="shared" si="2"/>
        <v>0</v>
      </c>
    </row>
    <row r="26" spans="1:14" x14ac:dyDescent="0.25">
      <c r="A26" s="5" t="s">
        <v>34</v>
      </c>
      <c r="B26" s="12">
        <f>SUM(B20:B25)</f>
        <v>143</v>
      </c>
      <c r="C26" s="15">
        <f t="shared" ref="C26:G26" si="6">SUM(C20:C25)</f>
        <v>0</v>
      </c>
      <c r="D26" s="15">
        <f t="shared" si="6"/>
        <v>342</v>
      </c>
      <c r="E26" s="15">
        <f t="shared" si="6"/>
        <v>0</v>
      </c>
      <c r="F26" s="15">
        <f t="shared" si="6"/>
        <v>340</v>
      </c>
      <c r="G26" s="15">
        <f t="shared" si="6"/>
        <v>0</v>
      </c>
      <c r="H26" s="40"/>
      <c r="I26" s="7"/>
      <c r="J26" s="7"/>
      <c r="K26" s="7"/>
      <c r="L26" s="43">
        <f t="shared" ref="L26" si="7">SUM(L20:L25)</f>
        <v>0</v>
      </c>
      <c r="M26" s="43">
        <f t="shared" ref="M26" si="8">SUM(M20:M25)</f>
        <v>0</v>
      </c>
      <c r="N26" s="43">
        <f t="shared" ref="N26" si="9">SUM(N20:N25)</f>
        <v>0</v>
      </c>
    </row>
    <row r="29" spans="1:14" ht="36.75" customHeight="1" x14ac:dyDescent="0.25">
      <c r="A29" s="56" t="s">
        <v>10</v>
      </c>
      <c r="B29" s="56"/>
      <c r="C29" s="56"/>
      <c r="D29" s="56"/>
      <c r="E29" s="56"/>
      <c r="F29" s="61" t="s">
        <v>11</v>
      </c>
      <c r="G29" s="62"/>
      <c r="H29" s="67" t="s">
        <v>12</v>
      </c>
      <c r="I29" s="63" t="s">
        <v>13</v>
      </c>
      <c r="J29" s="64"/>
      <c r="K29" s="72" t="s">
        <v>14</v>
      </c>
      <c r="L29" s="63" t="s">
        <v>15</v>
      </c>
      <c r="M29" s="64"/>
      <c r="N29" s="67" t="s">
        <v>16</v>
      </c>
    </row>
    <row r="30" spans="1:14" x14ac:dyDescent="0.25">
      <c r="A30" s="56"/>
      <c r="B30" s="56"/>
      <c r="C30" s="56"/>
      <c r="D30" s="56"/>
      <c r="E30" s="56"/>
      <c r="F30" s="75" t="str">
        <f>CONCATENATE(Лист1!$F$1+1," год")</f>
        <v>2027 год</v>
      </c>
      <c r="G30" s="76"/>
      <c r="H30" s="68"/>
      <c r="I30" s="70"/>
      <c r="J30" s="71"/>
      <c r="K30" s="73"/>
      <c r="L30" s="70"/>
      <c r="M30" s="71"/>
      <c r="N30" s="68"/>
    </row>
    <row r="31" spans="1:14" ht="111.75" customHeight="1" x14ac:dyDescent="0.25">
      <c r="A31" s="56"/>
      <c r="B31" s="56"/>
      <c r="C31" s="56"/>
      <c r="D31" s="56"/>
      <c r="E31" s="56"/>
      <c r="F31" s="13" t="s">
        <v>19</v>
      </c>
      <c r="G31" s="13" t="s">
        <v>20</v>
      </c>
      <c r="H31" s="69"/>
      <c r="I31" s="13" t="s">
        <v>19</v>
      </c>
      <c r="J31" s="13" t="s">
        <v>20</v>
      </c>
      <c r="K31" s="74"/>
      <c r="L31" s="16" t="s">
        <v>17</v>
      </c>
      <c r="M31" s="16" t="s">
        <v>18</v>
      </c>
      <c r="N31" s="69"/>
    </row>
    <row r="32" spans="1:14" x14ac:dyDescent="0.25">
      <c r="A32" s="60">
        <v>1</v>
      </c>
      <c r="B32" s="60"/>
      <c r="C32" s="60"/>
      <c r="D32" s="60"/>
      <c r="E32" s="60"/>
      <c r="F32" s="12" t="s">
        <v>23</v>
      </c>
      <c r="G32" s="12" t="s">
        <v>24</v>
      </c>
      <c r="H32" s="12" t="s">
        <v>27</v>
      </c>
      <c r="I32" s="12" t="s">
        <v>28</v>
      </c>
      <c r="J32" s="12" t="s">
        <v>29</v>
      </c>
      <c r="K32" s="12" t="s">
        <v>30</v>
      </c>
      <c r="L32" s="12" t="s">
        <v>31</v>
      </c>
      <c r="M32" s="12" t="s">
        <v>32</v>
      </c>
      <c r="N32" s="12" t="s">
        <v>33</v>
      </c>
    </row>
    <row r="33" spans="1:14" ht="57.75" customHeight="1" x14ac:dyDescent="0.25">
      <c r="A33" s="78" t="s">
        <v>55</v>
      </c>
      <c r="B33" s="79"/>
      <c r="C33" s="79"/>
      <c r="D33" s="79"/>
      <c r="E33" s="80"/>
      <c r="F33" s="44"/>
      <c r="G33" s="44">
        <v>200</v>
      </c>
      <c r="H33" s="41">
        <f>Лист1!$H$18</f>
        <v>350.4</v>
      </c>
      <c r="I33" s="44"/>
      <c r="J33" s="44">
        <v>240</v>
      </c>
      <c r="K33" s="38">
        <f>'ф21.1'!$F$14</f>
        <v>0.67330000000000001</v>
      </c>
      <c r="L33" s="42">
        <f>ROUND(F33*$H33*I33*$K33,1)</f>
        <v>0</v>
      </c>
      <c r="M33" s="42">
        <f>ROUND(G33*$H33*J33*$K33,1)</f>
        <v>11324367.4</v>
      </c>
      <c r="N33" s="42">
        <f>L33+M33</f>
        <v>11324367.4</v>
      </c>
    </row>
    <row r="34" spans="1:14" ht="53.25" customHeight="1" x14ac:dyDescent="0.25">
      <c r="A34" s="78" t="s">
        <v>56</v>
      </c>
      <c r="B34" s="79"/>
      <c r="C34" s="79"/>
      <c r="D34" s="79"/>
      <c r="E34" s="80"/>
      <c r="F34" s="44"/>
      <c r="G34" s="44">
        <v>20</v>
      </c>
      <c r="H34" s="41">
        <f>Лист1!$H$18</f>
        <v>350.4</v>
      </c>
      <c r="I34" s="44"/>
      <c r="J34" s="44">
        <v>240</v>
      </c>
      <c r="K34" s="38">
        <f>'ф21.1'!$F$14</f>
        <v>0.67330000000000001</v>
      </c>
      <c r="L34" s="42">
        <f t="shared" ref="L34:L38" si="10">ROUND(F34*$H34*I34*$K34,1)</f>
        <v>0</v>
      </c>
      <c r="M34" s="42">
        <f t="shared" ref="M34:M38" si="11">ROUND(G34*$H34*J34*$K34,1)</f>
        <v>1132436.7</v>
      </c>
      <c r="N34" s="42">
        <f t="shared" ref="N34:N38" si="12">L34+M34</f>
        <v>1132436.7</v>
      </c>
    </row>
    <row r="35" spans="1:14" ht="50.25" customHeight="1" x14ac:dyDescent="0.25">
      <c r="A35" s="78" t="s">
        <v>57</v>
      </c>
      <c r="B35" s="79"/>
      <c r="C35" s="79"/>
      <c r="D35" s="79"/>
      <c r="E35" s="80"/>
      <c r="F35" s="44"/>
      <c r="G35" s="45">
        <v>10</v>
      </c>
      <c r="H35" s="41">
        <f>Лист1!$H$18</f>
        <v>350.4</v>
      </c>
      <c r="I35" s="45"/>
      <c r="J35" s="44">
        <v>240</v>
      </c>
      <c r="K35" s="38">
        <f>'ф21.1'!$F$14</f>
        <v>0.67330000000000001</v>
      </c>
      <c r="L35" s="42">
        <f t="shared" si="10"/>
        <v>0</v>
      </c>
      <c r="M35" s="42">
        <f t="shared" si="11"/>
        <v>566218.4</v>
      </c>
      <c r="N35" s="42">
        <f t="shared" si="12"/>
        <v>566218.4</v>
      </c>
    </row>
    <row r="36" spans="1:14" ht="50.25" customHeight="1" x14ac:dyDescent="0.25">
      <c r="A36" s="78" t="s">
        <v>74</v>
      </c>
      <c r="B36" s="79"/>
      <c r="C36" s="79"/>
      <c r="D36" s="79"/>
      <c r="E36" s="80"/>
      <c r="F36" s="44"/>
      <c r="G36" s="45">
        <v>100</v>
      </c>
      <c r="H36" s="41">
        <f>Лист1!$H$18</f>
        <v>350.4</v>
      </c>
      <c r="I36" s="45"/>
      <c r="J36" s="44">
        <v>240</v>
      </c>
      <c r="K36" s="38">
        <f>'ф21.1'!$F$14</f>
        <v>0.67330000000000001</v>
      </c>
      <c r="L36" s="42">
        <f t="shared" si="10"/>
        <v>0</v>
      </c>
      <c r="M36" s="42">
        <f t="shared" si="11"/>
        <v>5662183.7000000002</v>
      </c>
      <c r="N36" s="42">
        <f t="shared" si="12"/>
        <v>5662183.7000000002</v>
      </c>
    </row>
    <row r="37" spans="1:14" ht="67.5" customHeight="1" x14ac:dyDescent="0.25">
      <c r="A37" s="53" t="s">
        <v>77</v>
      </c>
      <c r="B37" s="54"/>
      <c r="C37" s="54"/>
      <c r="D37" s="54"/>
      <c r="E37" s="55"/>
      <c r="F37" s="44"/>
      <c r="G37" s="45"/>
      <c r="H37" s="41">
        <f>Лист1!$H$18</f>
        <v>350.4</v>
      </c>
      <c r="I37" s="45"/>
      <c r="J37" s="44">
        <v>240</v>
      </c>
      <c r="K37" s="38">
        <f>'ф21.1'!$F$14</f>
        <v>0.67330000000000001</v>
      </c>
      <c r="L37" s="42">
        <f t="shared" ref="L37" si="13">ROUND(F37*$H37*I37*$K37,1)</f>
        <v>0</v>
      </c>
      <c r="M37" s="42">
        <f t="shared" ref="M37" si="14">ROUND(G37*$H37*J37*$K37,1)</f>
        <v>0</v>
      </c>
      <c r="N37" s="42">
        <f t="shared" ref="N37" si="15">L37+M37</f>
        <v>0</v>
      </c>
    </row>
    <row r="38" spans="1:14" ht="81.75" customHeight="1" x14ac:dyDescent="0.25">
      <c r="A38" s="78" t="s">
        <v>76</v>
      </c>
      <c r="B38" s="79"/>
      <c r="C38" s="79"/>
      <c r="D38" s="79"/>
      <c r="E38" s="80"/>
      <c r="F38" s="44"/>
      <c r="G38" s="45">
        <v>100</v>
      </c>
      <c r="H38" s="41">
        <f>Лист1!$H$18</f>
        <v>350.4</v>
      </c>
      <c r="I38" s="45"/>
      <c r="J38" s="44">
        <v>240</v>
      </c>
      <c r="K38" s="38">
        <f>'ф21.1'!$F$14</f>
        <v>0.67330000000000001</v>
      </c>
      <c r="L38" s="42">
        <f t="shared" si="10"/>
        <v>0</v>
      </c>
      <c r="M38" s="42">
        <f t="shared" si="11"/>
        <v>5662183.7000000002</v>
      </c>
      <c r="N38" s="42">
        <f t="shared" si="12"/>
        <v>5662183.7000000002</v>
      </c>
    </row>
    <row r="39" spans="1:14" x14ac:dyDescent="0.25">
      <c r="A39" s="77" t="s">
        <v>34</v>
      </c>
      <c r="B39" s="77"/>
      <c r="C39" s="77"/>
      <c r="D39" s="77"/>
      <c r="E39" s="77"/>
      <c r="F39" s="15">
        <f t="shared" ref="F39" si="16">SUM(F33:F38)</f>
        <v>0</v>
      </c>
      <c r="G39" s="15">
        <f t="shared" ref="G39" si="17">SUM(G33:G38)</f>
        <v>430</v>
      </c>
      <c r="H39" s="40"/>
      <c r="I39" s="7"/>
      <c r="J39" s="7"/>
      <c r="K39" s="7"/>
      <c r="L39" s="43">
        <f t="shared" ref="L39" si="18">SUM(L33:L38)</f>
        <v>0</v>
      </c>
      <c r="M39" s="43">
        <f t="shared" ref="M39" si="19">SUM(M33:M38)</f>
        <v>24347389.899999999</v>
      </c>
      <c r="N39" s="43">
        <f t="shared" ref="N39" si="20">SUM(N33:N38)</f>
        <v>24347389.899999999</v>
      </c>
    </row>
    <row r="40" spans="1:14" x14ac:dyDescent="0.25">
      <c r="A40" s="14"/>
      <c r="B40" s="11"/>
      <c r="C40" s="11"/>
      <c r="D40" s="8"/>
      <c r="E40" s="8"/>
      <c r="F40" s="8"/>
      <c r="G40" s="8"/>
      <c r="H40" s="14"/>
      <c r="I40" s="14"/>
      <c r="J40" s="14"/>
    </row>
    <row r="41" spans="1:14" ht="39.75" customHeight="1" x14ac:dyDescent="0.25">
      <c r="A41" s="56" t="s">
        <v>10</v>
      </c>
      <c r="B41" s="56"/>
      <c r="C41" s="56"/>
      <c r="D41" s="56"/>
      <c r="E41" s="56"/>
      <c r="F41" s="61" t="s">
        <v>11</v>
      </c>
      <c r="G41" s="62"/>
      <c r="H41" s="67" t="s">
        <v>12</v>
      </c>
      <c r="I41" s="63" t="s">
        <v>13</v>
      </c>
      <c r="J41" s="64"/>
      <c r="K41" s="72" t="s">
        <v>14</v>
      </c>
      <c r="L41" s="63" t="s">
        <v>15</v>
      </c>
      <c r="M41" s="64"/>
      <c r="N41" s="67" t="s">
        <v>16</v>
      </c>
    </row>
    <row r="42" spans="1:14" x14ac:dyDescent="0.25">
      <c r="A42" s="56"/>
      <c r="B42" s="56"/>
      <c r="C42" s="56"/>
      <c r="D42" s="56"/>
      <c r="E42" s="56"/>
      <c r="F42" s="75" t="str">
        <f>CONCATENATE(Лист1!$F$1+2," год")</f>
        <v>2028 год</v>
      </c>
      <c r="G42" s="76"/>
      <c r="H42" s="68"/>
      <c r="I42" s="65"/>
      <c r="J42" s="66"/>
      <c r="K42" s="73"/>
      <c r="L42" s="70"/>
      <c r="M42" s="71"/>
      <c r="N42" s="68"/>
    </row>
    <row r="43" spans="1:14" ht="78.75" x14ac:dyDescent="0.25">
      <c r="A43" s="56"/>
      <c r="B43" s="56"/>
      <c r="C43" s="56"/>
      <c r="D43" s="56"/>
      <c r="E43" s="56"/>
      <c r="F43" s="13" t="s">
        <v>19</v>
      </c>
      <c r="G43" s="13" t="s">
        <v>20</v>
      </c>
      <c r="H43" s="69"/>
      <c r="I43" s="13" t="s">
        <v>19</v>
      </c>
      <c r="J43" s="13" t="s">
        <v>20</v>
      </c>
      <c r="K43" s="74"/>
      <c r="L43" s="16" t="s">
        <v>17</v>
      </c>
      <c r="M43" s="17" t="s">
        <v>18</v>
      </c>
      <c r="N43" s="69"/>
    </row>
    <row r="44" spans="1:14" x14ac:dyDescent="0.25">
      <c r="A44" s="60">
        <v>1</v>
      </c>
      <c r="B44" s="60"/>
      <c r="C44" s="60"/>
      <c r="D44" s="60"/>
      <c r="E44" s="60"/>
      <c r="F44" s="12" t="s">
        <v>23</v>
      </c>
      <c r="G44" s="12" t="s">
        <v>24</v>
      </c>
      <c r="H44" s="12" t="s">
        <v>27</v>
      </c>
      <c r="I44" s="12" t="s">
        <v>28</v>
      </c>
      <c r="J44" s="12" t="s">
        <v>29</v>
      </c>
      <c r="K44" s="12" t="s">
        <v>30</v>
      </c>
      <c r="L44" s="12" t="s">
        <v>31</v>
      </c>
      <c r="M44" s="12" t="s">
        <v>32</v>
      </c>
      <c r="N44" s="12" t="s">
        <v>33</v>
      </c>
    </row>
    <row r="45" spans="1:14" ht="66" customHeight="1" x14ac:dyDescent="0.25">
      <c r="A45" s="78" t="s">
        <v>55</v>
      </c>
      <c r="B45" s="79"/>
      <c r="C45" s="79"/>
      <c r="D45" s="79"/>
      <c r="E45" s="80"/>
      <c r="F45" s="44"/>
      <c r="G45" s="44">
        <v>210</v>
      </c>
      <c r="H45" s="41">
        <f>Лист1!$H$19</f>
        <v>364.7</v>
      </c>
      <c r="I45" s="44"/>
      <c r="J45" s="44">
        <v>240</v>
      </c>
      <c r="K45" s="38">
        <f>'ф21.1'!$F$14</f>
        <v>0.67330000000000001</v>
      </c>
      <c r="L45" s="42">
        <f>ROUND(F45*$H45*I45*$K45,1)</f>
        <v>0</v>
      </c>
      <c r="M45" s="42">
        <f>ROUND(G45*$H45*J45*$K45,1)</f>
        <v>12375846.5</v>
      </c>
      <c r="N45" s="42">
        <f>L45+M45</f>
        <v>12375846.5</v>
      </c>
    </row>
    <row r="46" spans="1:14" ht="57.75" customHeight="1" x14ac:dyDescent="0.25">
      <c r="A46" s="78" t="s">
        <v>56</v>
      </c>
      <c r="B46" s="79"/>
      <c r="C46" s="79"/>
      <c r="D46" s="79"/>
      <c r="E46" s="80"/>
      <c r="F46" s="44"/>
      <c r="G46" s="44">
        <v>20</v>
      </c>
      <c r="H46" s="41">
        <f>Лист1!$H$19</f>
        <v>364.7</v>
      </c>
      <c r="I46" s="44"/>
      <c r="J46" s="44">
        <v>240</v>
      </c>
      <c r="K46" s="38">
        <f>'ф21.1'!$F$14</f>
        <v>0.67330000000000001</v>
      </c>
      <c r="L46" s="42">
        <f t="shared" ref="L46:L50" si="21">ROUND(F46*$H46*I46*$K46,1)</f>
        <v>0</v>
      </c>
      <c r="M46" s="42">
        <f t="shared" ref="M46:M50" si="22">ROUND(G46*$H46*J46*$K46,1)</f>
        <v>1178652</v>
      </c>
      <c r="N46" s="42">
        <f t="shared" ref="N46:N50" si="23">L46+M46</f>
        <v>1178652</v>
      </c>
    </row>
    <row r="47" spans="1:14" ht="48.75" customHeight="1" x14ac:dyDescent="0.25">
      <c r="A47" s="78" t="s">
        <v>57</v>
      </c>
      <c r="B47" s="79"/>
      <c r="C47" s="79"/>
      <c r="D47" s="79"/>
      <c r="E47" s="80"/>
      <c r="F47" s="44"/>
      <c r="G47" s="45">
        <v>10</v>
      </c>
      <c r="H47" s="41">
        <f>Лист1!$H$19</f>
        <v>364.7</v>
      </c>
      <c r="I47" s="45"/>
      <c r="J47" s="44">
        <v>240</v>
      </c>
      <c r="K47" s="38">
        <f>'ф21.1'!$F$14</f>
        <v>0.67330000000000001</v>
      </c>
      <c r="L47" s="42">
        <f t="shared" si="21"/>
        <v>0</v>
      </c>
      <c r="M47" s="42">
        <f t="shared" si="22"/>
        <v>589326</v>
      </c>
      <c r="N47" s="42">
        <f t="shared" si="23"/>
        <v>589326</v>
      </c>
    </row>
    <row r="48" spans="1:14" ht="48.75" customHeight="1" x14ac:dyDescent="0.25">
      <c r="A48" s="78" t="s">
        <v>74</v>
      </c>
      <c r="B48" s="79"/>
      <c r="C48" s="79"/>
      <c r="D48" s="79"/>
      <c r="E48" s="80"/>
      <c r="F48" s="44"/>
      <c r="G48" s="45">
        <v>130</v>
      </c>
      <c r="H48" s="41">
        <f>Лист1!$H$19</f>
        <v>364.7</v>
      </c>
      <c r="I48" s="45"/>
      <c r="J48" s="44">
        <v>240</v>
      </c>
      <c r="K48" s="38">
        <f>'ф21.1'!$F$14</f>
        <v>0.67330000000000001</v>
      </c>
      <c r="L48" s="42">
        <f t="shared" si="21"/>
        <v>0</v>
      </c>
      <c r="M48" s="42">
        <f t="shared" si="22"/>
        <v>7661238.2999999998</v>
      </c>
      <c r="N48" s="42">
        <f t="shared" si="23"/>
        <v>7661238.2999999998</v>
      </c>
    </row>
    <row r="49" spans="1:14" ht="71.25" customHeight="1" x14ac:dyDescent="0.25">
      <c r="A49" s="53" t="s">
        <v>77</v>
      </c>
      <c r="B49" s="54"/>
      <c r="C49" s="54"/>
      <c r="D49" s="54"/>
      <c r="E49" s="55"/>
      <c r="F49" s="44"/>
      <c r="G49" s="45"/>
      <c r="H49" s="41">
        <f>Лист1!$H$19</f>
        <v>364.7</v>
      </c>
      <c r="I49" s="45"/>
      <c r="J49" s="44">
        <v>240</v>
      </c>
      <c r="K49" s="38">
        <f>'ф21.1'!$F$14</f>
        <v>0.67330000000000001</v>
      </c>
      <c r="L49" s="42">
        <f t="shared" ref="L49" si="24">ROUND(F49*$H49*I49*$K49,1)</f>
        <v>0</v>
      </c>
      <c r="M49" s="42">
        <f t="shared" ref="M49" si="25">ROUND(G49*$H49*J49*$K49,1)</f>
        <v>0</v>
      </c>
      <c r="N49" s="42">
        <f t="shared" ref="N49" si="26">L49+M49</f>
        <v>0</v>
      </c>
    </row>
    <row r="50" spans="1:14" ht="89.25" customHeight="1" x14ac:dyDescent="0.25">
      <c r="A50" s="78" t="s">
        <v>76</v>
      </c>
      <c r="B50" s="79"/>
      <c r="C50" s="79"/>
      <c r="D50" s="79"/>
      <c r="E50" s="80"/>
      <c r="F50" s="44"/>
      <c r="G50" s="45">
        <v>100</v>
      </c>
      <c r="H50" s="41">
        <f>Лист1!$H$19</f>
        <v>364.7</v>
      </c>
      <c r="I50" s="45"/>
      <c r="J50" s="44">
        <v>240</v>
      </c>
      <c r="K50" s="38">
        <f>'ф21.1'!$F$14</f>
        <v>0.67330000000000001</v>
      </c>
      <c r="L50" s="42">
        <f t="shared" si="21"/>
        <v>0</v>
      </c>
      <c r="M50" s="42">
        <f t="shared" si="22"/>
        <v>5893260.2000000002</v>
      </c>
      <c r="N50" s="42">
        <f t="shared" si="23"/>
        <v>5893260.2000000002</v>
      </c>
    </row>
    <row r="51" spans="1:14" x14ac:dyDescent="0.25">
      <c r="A51" s="77" t="s">
        <v>34</v>
      </c>
      <c r="B51" s="77"/>
      <c r="C51" s="77"/>
      <c r="D51" s="77"/>
      <c r="E51" s="77"/>
      <c r="F51" s="15">
        <f t="shared" ref="F51" si="27">SUM(F45:F50)</f>
        <v>0</v>
      </c>
      <c r="G51" s="15">
        <f t="shared" ref="G51" si="28">SUM(G45:G50)</f>
        <v>470</v>
      </c>
      <c r="H51" s="40"/>
      <c r="I51" s="7"/>
      <c r="J51" s="7"/>
      <c r="K51" s="7"/>
      <c r="L51" s="43">
        <f t="shared" ref="L51" si="29">SUM(L45:L50)</f>
        <v>0</v>
      </c>
      <c r="M51" s="43">
        <f t="shared" ref="M51" si="30">SUM(M45:M50)</f>
        <v>27698323</v>
      </c>
      <c r="N51" s="43">
        <f t="shared" ref="N51" si="31">SUM(N45:N50)</f>
        <v>27698323</v>
      </c>
    </row>
    <row r="53" spans="1:14" x14ac:dyDescent="0.25">
      <c r="A53" s="3" t="s">
        <v>35</v>
      </c>
    </row>
    <row r="54" spans="1:14" x14ac:dyDescent="0.25">
      <c r="A54" s="3" t="s">
        <v>36</v>
      </c>
    </row>
    <row r="55" spans="1:14" x14ac:dyDescent="0.25">
      <c r="A55" s="3" t="s">
        <v>37</v>
      </c>
    </row>
    <row r="56" spans="1:14" x14ac:dyDescent="0.25">
      <c r="A56" s="3" t="s">
        <v>38</v>
      </c>
    </row>
    <row r="58" spans="1:14" x14ac:dyDescent="0.25">
      <c r="A58" s="8" t="s">
        <v>39</v>
      </c>
      <c r="B58" s="9"/>
      <c r="C58" s="3"/>
      <c r="D58" s="50" t="s">
        <v>78</v>
      </c>
      <c r="E58" s="50"/>
      <c r="F58" s="50"/>
      <c r="G58" s="50"/>
    </row>
    <row r="59" spans="1:14" x14ac:dyDescent="0.25">
      <c r="A59" s="10"/>
      <c r="B59" s="10"/>
      <c r="C59" s="3"/>
    </row>
    <row r="60" spans="1:14" x14ac:dyDescent="0.25">
      <c r="A60" s="8" t="s">
        <v>40</v>
      </c>
      <c r="B60" s="9"/>
      <c r="C60" s="3"/>
      <c r="D60" s="50" t="s">
        <v>79</v>
      </c>
      <c r="E60" s="50"/>
      <c r="F60" s="50"/>
      <c r="G60" s="50"/>
    </row>
    <row r="62" spans="1:14" x14ac:dyDescent="0.25">
      <c r="A62" s="1" t="s">
        <v>41</v>
      </c>
    </row>
  </sheetData>
  <sheetProtection password="C9AF" sheet="1" objects="1" scenarios="1"/>
  <mergeCells count="50">
    <mergeCell ref="A51:E51"/>
    <mergeCell ref="A29:E31"/>
    <mergeCell ref="A32:E32"/>
    <mergeCell ref="A33:E33"/>
    <mergeCell ref="A34:E34"/>
    <mergeCell ref="A35:E35"/>
    <mergeCell ref="A38:E38"/>
    <mergeCell ref="A39:E39"/>
    <mergeCell ref="A44:E44"/>
    <mergeCell ref="A45:E45"/>
    <mergeCell ref="A48:E48"/>
    <mergeCell ref="A41:E43"/>
    <mergeCell ref="A36:E36"/>
    <mergeCell ref="A46:E46"/>
    <mergeCell ref="A47:E47"/>
    <mergeCell ref="A50:E50"/>
    <mergeCell ref="N29:N31"/>
    <mergeCell ref="I29:J30"/>
    <mergeCell ref="F29:G29"/>
    <mergeCell ref="H29:H31"/>
    <mergeCell ref="F30:G30"/>
    <mergeCell ref="K29:K31"/>
    <mergeCell ref="L29:M30"/>
    <mergeCell ref="N41:N43"/>
    <mergeCell ref="H41:H43"/>
    <mergeCell ref="L41:M42"/>
    <mergeCell ref="K41:K43"/>
    <mergeCell ref="F42:G42"/>
    <mergeCell ref="M17:M18"/>
    <mergeCell ref="B15:G15"/>
    <mergeCell ref="B16:C17"/>
    <mergeCell ref="D16:E17"/>
    <mergeCell ref="F41:G41"/>
    <mergeCell ref="I41:J42"/>
    <mergeCell ref="D60:G60"/>
    <mergeCell ref="A3:N3"/>
    <mergeCell ref="A2:N2"/>
    <mergeCell ref="A49:E49"/>
    <mergeCell ref="A37:E37"/>
    <mergeCell ref="D58:G58"/>
    <mergeCell ref="A15:A18"/>
    <mergeCell ref="H15:H18"/>
    <mergeCell ref="I15:J17"/>
    <mergeCell ref="B9:N9"/>
    <mergeCell ref="A4:N4"/>
    <mergeCell ref="K15:K18"/>
    <mergeCell ref="L15:M16"/>
    <mergeCell ref="N15:N18"/>
    <mergeCell ref="F16:G17"/>
    <mergeCell ref="L17:L18"/>
  </mergeCells>
  <pageMargins left="0.70866141732283472" right="0.70866141732283472" top="0.74803149606299213" bottom="0.74803149606299213" header="0.31496062992125984" footer="0.31496062992125984"/>
  <pageSetup paperSize="9" scale="43" orientation="landscape" blackAndWhite="1" r:id="rId1"/>
  <rowBreaks count="2" manualBreakCount="2">
    <brk id="26" max="16383" man="1"/>
    <brk id="40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Выберите из списка" prompt="Выберите из списка">
          <x14:formula1>
            <xm:f>Лист1!$F$3:$F$11</xm:f>
          </x14:formula1>
          <xm:sqref>B9:N9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showGridLines="0" tabSelected="1" view="pageBreakPreview" zoomScale="115" zoomScaleNormal="100" zoomScaleSheetLayoutView="115" workbookViewId="0">
      <selection activeCell="E37" sqref="E37"/>
    </sheetView>
  </sheetViews>
  <sheetFormatPr defaultColWidth="30.28515625" defaultRowHeight="15" x14ac:dyDescent="0.25"/>
  <cols>
    <col min="1" max="1" width="5.42578125" style="23" customWidth="1"/>
    <col min="2" max="2" width="28.42578125" style="23" customWidth="1"/>
    <col min="3" max="6" width="30.28515625" style="23"/>
    <col min="7" max="7" width="8.5703125" style="23" customWidth="1"/>
    <col min="8" max="16384" width="30.28515625" style="23"/>
  </cols>
  <sheetData>
    <row r="1" spans="1:6" ht="18.75" x14ac:dyDescent="0.25">
      <c r="F1" s="24" t="s">
        <v>58</v>
      </c>
    </row>
    <row r="2" spans="1:6" ht="18.75" x14ac:dyDescent="0.25">
      <c r="A2" s="25"/>
      <c r="F2" s="26"/>
    </row>
    <row r="3" spans="1:6" ht="30.6" customHeight="1" x14ac:dyDescent="0.25">
      <c r="A3" s="82" t="s">
        <v>59</v>
      </c>
      <c r="B3" s="82"/>
      <c r="C3" s="82"/>
      <c r="D3" s="82"/>
      <c r="E3" s="82"/>
      <c r="F3" s="82"/>
    </row>
    <row r="4" spans="1:6" ht="18.75" x14ac:dyDescent="0.25">
      <c r="A4" s="27"/>
      <c r="B4" s="27"/>
      <c r="C4" s="27"/>
      <c r="D4" s="27"/>
      <c r="E4" s="27"/>
      <c r="F4" s="27"/>
    </row>
    <row r="5" spans="1:6" x14ac:dyDescent="0.2">
      <c r="B5" s="28" t="s">
        <v>60</v>
      </c>
      <c r="C5" s="83" t="s">
        <v>3</v>
      </c>
      <c r="D5" s="83"/>
      <c r="E5" s="83"/>
      <c r="F5" s="83"/>
    </row>
    <row r="6" spans="1:6" x14ac:dyDescent="0.2">
      <c r="B6" s="28" t="s">
        <v>61</v>
      </c>
      <c r="C6" s="84" t="s">
        <v>43</v>
      </c>
      <c r="D6" s="84"/>
      <c r="E6" s="84"/>
      <c r="F6" s="84"/>
    </row>
    <row r="7" spans="1:6" x14ac:dyDescent="0.25">
      <c r="B7" s="28" t="s">
        <v>62</v>
      </c>
      <c r="C7" s="85" t="s">
        <v>6</v>
      </c>
      <c r="D7" s="85"/>
      <c r="E7" s="85"/>
      <c r="F7" s="85"/>
    </row>
    <row r="8" spans="1:6" x14ac:dyDescent="0.25">
      <c r="B8" s="28" t="s">
        <v>63</v>
      </c>
      <c r="F8" s="26"/>
    </row>
    <row r="10" spans="1:6" s="29" customFormat="1" ht="13.15" customHeight="1" x14ac:dyDescent="0.25">
      <c r="A10" s="86" t="s">
        <v>64</v>
      </c>
      <c r="B10" s="88" t="s">
        <v>65</v>
      </c>
      <c r="C10" s="89" t="s">
        <v>66</v>
      </c>
      <c r="D10" s="90"/>
      <c r="E10" s="90"/>
      <c r="F10" s="91"/>
    </row>
    <row r="11" spans="1:6" s="29" customFormat="1" ht="25.5" x14ac:dyDescent="0.25">
      <c r="A11" s="87"/>
      <c r="B11" s="88"/>
      <c r="C11" s="30" t="str">
        <f>CONCATENATE(Лист1!$F$1-3," год
факт")</f>
        <v>2023 год
факт</v>
      </c>
      <c r="D11" s="30" t="str">
        <f>CONCATENATE(Лист1!$F$1-2," год
факт")</f>
        <v>2024 год
факт</v>
      </c>
      <c r="E11" s="30" t="str">
        <f>CONCATENATE(Лист1!$F$1-1," год
план")</f>
        <v>2025 год
план</v>
      </c>
      <c r="F11" s="30" t="str">
        <f>CONCATENATE(Лист1!$F$1," год
прогнозное значение")</f>
        <v>2026 год
прогнозное значение</v>
      </c>
    </row>
    <row r="12" spans="1:6" s="32" customFormat="1" ht="10.15" customHeight="1" x14ac:dyDescent="0.25">
      <c r="A12" s="31">
        <v>1</v>
      </c>
      <c r="B12" s="31">
        <v>2</v>
      </c>
      <c r="C12" s="31">
        <v>3</v>
      </c>
      <c r="D12" s="31">
        <v>4</v>
      </c>
      <c r="E12" s="31">
        <v>5</v>
      </c>
      <c r="F12" s="31" t="s">
        <v>67</v>
      </c>
    </row>
    <row r="13" spans="1:6" s="32" customFormat="1" ht="15" customHeight="1" x14ac:dyDescent="0.25">
      <c r="A13" s="92" t="s">
        <v>68</v>
      </c>
      <c r="B13" s="93"/>
      <c r="C13" s="37">
        <v>0.76</v>
      </c>
      <c r="D13" s="37">
        <v>0.76</v>
      </c>
      <c r="E13" s="37">
        <v>0.5</v>
      </c>
      <c r="F13" s="37">
        <f>ROUND((C13+D13+E13)/3,4)</f>
        <v>0.67330000000000001</v>
      </c>
    </row>
    <row r="14" spans="1:6" ht="30" x14ac:dyDescent="0.25">
      <c r="A14" s="33">
        <v>1</v>
      </c>
      <c r="B14" s="33" t="str">
        <f>'полная потребность ф36'!B9</f>
        <v>СПб ГБПОУ «Петровский колледж»</v>
      </c>
      <c r="C14" s="47">
        <v>0.76</v>
      </c>
      <c r="D14" s="47">
        <v>0.76</v>
      </c>
      <c r="E14" s="47">
        <v>0.5</v>
      </c>
      <c r="F14" s="36">
        <f>ROUND((C14+D14+E14)/3,4)</f>
        <v>0.67330000000000001</v>
      </c>
    </row>
    <row r="16" spans="1:6" x14ac:dyDescent="0.25">
      <c r="A16" s="81"/>
      <c r="B16" s="81"/>
      <c r="C16" s="81"/>
      <c r="D16" s="81"/>
      <c r="E16" s="81"/>
      <c r="F16" s="81"/>
    </row>
    <row r="17" spans="1:7" x14ac:dyDescent="0.25">
      <c r="G17" s="48"/>
    </row>
    <row r="18" spans="1:7" s="34" customFormat="1" ht="15.75" x14ac:dyDescent="0.25">
      <c r="A18" s="8" t="s">
        <v>39</v>
      </c>
      <c r="B18" s="8"/>
      <c r="C18" s="50" t="s">
        <v>78</v>
      </c>
      <c r="D18" s="50"/>
      <c r="E18" s="50"/>
      <c r="F18" s="50"/>
      <c r="G18" s="49"/>
    </row>
    <row r="19" spans="1:7" s="34" customFormat="1" ht="15.75" x14ac:dyDescent="0.25">
      <c r="A19" s="10"/>
      <c r="B19" s="10"/>
      <c r="C19" s="3"/>
      <c r="D19" s="1"/>
      <c r="E19" s="1"/>
      <c r="F19" s="1"/>
      <c r="G19" s="3"/>
    </row>
    <row r="20" spans="1:7" s="34" customFormat="1" ht="15.75" x14ac:dyDescent="0.25">
      <c r="A20" s="8" t="s">
        <v>40</v>
      </c>
      <c r="B20" s="8"/>
      <c r="C20" s="50" t="s">
        <v>79</v>
      </c>
      <c r="D20" s="50"/>
      <c r="E20" s="50"/>
      <c r="F20" s="50"/>
      <c r="G20" s="49"/>
    </row>
    <row r="21" spans="1:7" s="34" customFormat="1" ht="15.75" x14ac:dyDescent="0.25">
      <c r="A21" s="1"/>
      <c r="B21" s="1"/>
      <c r="C21" s="1"/>
      <c r="D21" s="1"/>
      <c r="E21" s="1"/>
      <c r="F21" s="1"/>
      <c r="G21" s="3"/>
    </row>
    <row r="22" spans="1:7" ht="15.75" x14ac:dyDescent="0.25">
      <c r="A22" s="1" t="s">
        <v>41</v>
      </c>
      <c r="B22" s="1"/>
      <c r="C22" s="1"/>
      <c r="D22" s="1"/>
      <c r="E22" s="1"/>
      <c r="F22" s="1"/>
      <c r="G22" s="3"/>
    </row>
    <row r="24" spans="1:7" s="35" customFormat="1" ht="11.45" customHeight="1" x14ac:dyDescent="0.25"/>
    <row r="25" spans="1:7" s="35" customFormat="1" ht="11.45" customHeight="1" x14ac:dyDescent="0.25"/>
    <row r="26" spans="1:7" s="35" customFormat="1" ht="11.45" customHeight="1" x14ac:dyDescent="0.25"/>
    <row r="27" spans="1:7" s="35" customFormat="1" ht="10.9" customHeight="1" x14ac:dyDescent="0.25"/>
    <row r="28" spans="1:7" s="35" customFormat="1" ht="10.9" customHeight="1" x14ac:dyDescent="0.25"/>
  </sheetData>
  <sheetProtection password="C9AF" sheet="1" objects="1" scenarios="1"/>
  <mergeCells count="11">
    <mergeCell ref="C18:F18"/>
    <mergeCell ref="C20:F20"/>
    <mergeCell ref="A16:F16"/>
    <mergeCell ref="A3:F3"/>
    <mergeCell ref="C5:F5"/>
    <mergeCell ref="C6:F6"/>
    <mergeCell ref="C7:F7"/>
    <mergeCell ref="A10:A11"/>
    <mergeCell ref="B10:B11"/>
    <mergeCell ref="C10:F10"/>
    <mergeCell ref="A13:B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"/>
  <sheetViews>
    <sheetView workbookViewId="0">
      <selection activeCell="H20" sqref="H20"/>
    </sheetView>
  </sheetViews>
  <sheetFormatPr defaultRowHeight="15" x14ac:dyDescent="0.25"/>
  <cols>
    <col min="1" max="1" width="9.140625" style="19"/>
    <col min="2" max="2" width="9.140625" style="18"/>
    <col min="3" max="5" width="9.140625" style="19"/>
    <col min="6" max="6" width="12.28515625" style="19" customWidth="1"/>
    <col min="7" max="16384" width="9.140625" style="19"/>
  </cols>
  <sheetData>
    <row r="1" spans="2:6" x14ac:dyDescent="0.25">
      <c r="F1" s="19">
        <v>2026</v>
      </c>
    </row>
    <row r="2" spans="2:6" x14ac:dyDescent="0.25">
      <c r="B2" s="20"/>
    </row>
    <row r="3" spans="2:6" x14ac:dyDescent="0.25">
      <c r="B3" s="20"/>
      <c r="F3" s="21" t="s">
        <v>44</v>
      </c>
    </row>
    <row r="4" spans="2:6" x14ac:dyDescent="0.25">
      <c r="B4" s="20"/>
      <c r="F4" s="21" t="s">
        <v>45</v>
      </c>
    </row>
    <row r="5" spans="2:6" x14ac:dyDescent="0.25">
      <c r="B5" s="20"/>
      <c r="F5" s="21" t="s">
        <v>46</v>
      </c>
    </row>
    <row r="6" spans="2:6" x14ac:dyDescent="0.25">
      <c r="B6" s="20"/>
      <c r="F6" s="21" t="s">
        <v>47</v>
      </c>
    </row>
    <row r="7" spans="2:6" x14ac:dyDescent="0.25">
      <c r="B7" s="20"/>
      <c r="F7" s="21" t="s">
        <v>48</v>
      </c>
    </row>
    <row r="8" spans="2:6" x14ac:dyDescent="0.25">
      <c r="F8" s="21" t="s">
        <v>49</v>
      </c>
    </row>
    <row r="9" spans="2:6" x14ac:dyDescent="0.25">
      <c r="F9" s="21" t="s">
        <v>50</v>
      </c>
    </row>
    <row r="10" spans="2:6" x14ac:dyDescent="0.25">
      <c r="F10" s="21" t="s">
        <v>51</v>
      </c>
    </row>
    <row r="11" spans="2:6" x14ac:dyDescent="0.25">
      <c r="F11" s="21" t="s">
        <v>52</v>
      </c>
    </row>
    <row r="12" spans="2:6" x14ac:dyDescent="0.25">
      <c r="F12" s="22" t="s">
        <v>53</v>
      </c>
    </row>
    <row r="13" spans="2:6" x14ac:dyDescent="0.25">
      <c r="F13" s="22" t="s">
        <v>54</v>
      </c>
    </row>
    <row r="16" spans="2:6" x14ac:dyDescent="0.25">
      <c r="F16" s="19" t="s">
        <v>69</v>
      </c>
    </row>
    <row r="17" spans="6:8" x14ac:dyDescent="0.25">
      <c r="F17" s="19" t="s">
        <v>70</v>
      </c>
      <c r="G17" s="19" t="s">
        <v>71</v>
      </c>
      <c r="H17" s="39">
        <v>336.4</v>
      </c>
    </row>
    <row r="18" spans="6:8" x14ac:dyDescent="0.25">
      <c r="G18" s="19" t="s">
        <v>72</v>
      </c>
      <c r="H18" s="39">
        <v>350.4</v>
      </c>
    </row>
    <row r="19" spans="6:8" x14ac:dyDescent="0.25">
      <c r="G19" s="19" t="s">
        <v>73</v>
      </c>
      <c r="H19" s="39">
        <v>364.7</v>
      </c>
    </row>
  </sheetData>
  <sheetProtection password="C9AF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полная потребность ф36</vt:lpstr>
      <vt:lpstr>ф21.1</vt:lpstr>
      <vt:lpstr>Лист1</vt:lpstr>
      <vt:lpstr>ф21.1!Область_печати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2025-11-26T08:16:52Z</dcterms:modified>
</cp:coreProperties>
</file>